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BVOWB.NL\PROD\HOMES\BVOWB\BerKer\Desktop\WOO\CB\"/>
    </mc:Choice>
  </mc:AlternateContent>
  <xr:revisionPtr revIDLastSave="0" documentId="13_ncr:1_{EEE7A11A-634F-4A5C-A8D5-9CD3B907654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Naheffingsaanslagen Culemborg" sheetId="5" r:id="rId1"/>
    <sheet name="Kosten naheffingsaanslag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5" l="1"/>
  <c r="J29" i="5"/>
  <c r="J27" i="5"/>
  <c r="J25" i="5"/>
  <c r="J22" i="5"/>
  <c r="J20" i="5"/>
  <c r="J19" i="5"/>
  <c r="J16" i="5"/>
  <c r="J15" i="5"/>
  <c r="J12" i="5"/>
  <c r="J11" i="5"/>
  <c r="J6" i="5"/>
  <c r="J5" i="5"/>
  <c r="J4" i="5"/>
  <c r="H40" i="5"/>
  <c r="J37" i="5"/>
  <c r="J40" i="5" s="1"/>
  <c r="H37" i="5"/>
  <c r="F37" i="5"/>
  <c r="H31" i="5"/>
  <c r="H29" i="5"/>
  <c r="H27" i="5"/>
  <c r="H25" i="5"/>
  <c r="H22" i="5"/>
  <c r="H20" i="5"/>
  <c r="H19" i="5"/>
  <c r="H16" i="5"/>
  <c r="H15" i="5"/>
  <c r="H6" i="5"/>
  <c r="H12" i="5"/>
  <c r="H11" i="5"/>
  <c r="H4" i="5"/>
  <c r="I5" i="5"/>
  <c r="G5" i="5"/>
  <c r="F4" i="5" l="1"/>
  <c r="G31" i="5"/>
  <c r="I31" i="5"/>
  <c r="I12" i="5"/>
  <c r="G12" i="5"/>
  <c r="I27" i="5"/>
  <c r="G27" i="5"/>
  <c r="I20" i="5"/>
  <c r="G20" i="5"/>
  <c r="I16" i="5"/>
  <c r="G16" i="5"/>
  <c r="I6" i="5"/>
  <c r="I37" i="5" s="1"/>
  <c r="G6" i="5"/>
  <c r="G37" i="5" s="1"/>
  <c r="F22" i="5"/>
  <c r="F19" i="5"/>
  <c r="F15" i="5"/>
  <c r="F11" i="5"/>
  <c r="F5" i="5"/>
  <c r="F34" i="5"/>
  <c r="F35" i="5"/>
  <c r="F12" i="5"/>
  <c r="F6" i="5"/>
  <c r="F27" i="5"/>
  <c r="F29" i="5"/>
  <c r="F20" i="5"/>
  <c r="F16" i="5"/>
  <c r="F31" i="5"/>
  <c r="F4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Jolanda van der Zalm</author>
  </authors>
  <commentList>
    <comment ref="C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Jolanda van der Zalm:</t>
        </r>
        <r>
          <rPr>
            <sz val="9"/>
            <color indexed="81"/>
            <rFont val="Tahoma"/>
            <family val="2"/>
          </rPr>
          <t xml:space="preserve">
Mulder feiten worden ingeschat op ca. 20%.</t>
        </r>
      </text>
    </comment>
    <comment ref="C2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Jolanda van der Zalm:</t>
        </r>
        <r>
          <rPr>
            <sz val="9"/>
            <color indexed="81"/>
            <rFont val="Tahoma"/>
            <family val="2"/>
          </rPr>
          <t xml:space="preserve">
Mulder feiten worden ingeschat op 20%.</t>
        </r>
      </text>
    </comment>
    <comment ref="C2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Jolanda van der Zalm:</t>
        </r>
        <r>
          <rPr>
            <sz val="9"/>
            <color indexed="81"/>
            <rFont val="Tahoma"/>
            <family val="2"/>
          </rPr>
          <t xml:space="preserve">
Mulder feiten worden ingeschat op 20%.</t>
        </r>
      </text>
    </comment>
  </commentList>
</comments>
</file>

<file path=xl/sharedStrings.xml><?xml version="1.0" encoding="utf-8"?>
<sst xmlns="http://schemas.openxmlformats.org/spreadsheetml/2006/main" count="87" uniqueCount="68">
  <si>
    <t>a.</t>
  </si>
  <si>
    <t>Vaste informatieverwerkingskosten</t>
  </si>
  <si>
    <t xml:space="preserve">b. </t>
  </si>
  <si>
    <t>Variabele informatieverwerkingskosten</t>
  </si>
  <si>
    <t>c.</t>
  </si>
  <si>
    <t>d.</t>
  </si>
  <si>
    <t>e.</t>
  </si>
  <si>
    <t>f.</t>
  </si>
  <si>
    <t>Kosten naheffingsaanslagen</t>
  </si>
  <si>
    <t>Onderhoud parkeerautomaten (contracten en nutsbedrijven)</t>
  </si>
  <si>
    <t xml:space="preserve">Onderhoud parkeerautomaten kst derden </t>
  </si>
  <si>
    <t xml:space="preserve">Onderhoud software </t>
  </si>
  <si>
    <t xml:space="preserve">Parkeerdrukmeting </t>
  </si>
  <si>
    <t>Traffic Control</t>
  </si>
  <si>
    <t>Applicaties en licenties</t>
  </si>
  <si>
    <t>Kosten Regiopolitie</t>
  </si>
  <si>
    <t>AVRI (parkeercontroleurs)</t>
  </si>
  <si>
    <t>50% van de personeelskosten</t>
  </si>
  <si>
    <t>Kosten van afschrijving</t>
  </si>
  <si>
    <t>Kosten van interest</t>
  </si>
  <si>
    <t>Personeelskosten</t>
  </si>
  <si>
    <t>Overhead max. 50% personeelskosten</t>
  </si>
  <si>
    <t>Toegerekende rentekosten (parkeerautomaten, scan auto's)</t>
  </si>
  <si>
    <t>Afschrijvingskosten (parkeerautomaten, scan auto's, handscanners)</t>
  </si>
  <si>
    <t>Kosten juridische ondersteuning (beroepsprocedure)</t>
  </si>
  <si>
    <t>Hard- en sofware (parkeerautomaten, module CannockChase)</t>
  </si>
  <si>
    <t>Onderhoud digitale scan technologie (scan auto's, handscaners, kentekenherkenning)</t>
  </si>
  <si>
    <t>Invorderingskosten (CannockChase)</t>
  </si>
  <si>
    <t>Parkeerregiseur</t>
  </si>
  <si>
    <t>Administratie naheffingsaanslagen (financiële administratie, back office parkeerbeheer, KCC)</t>
  </si>
  <si>
    <t>???</t>
  </si>
  <si>
    <t>Fcl.</t>
  </si>
  <si>
    <t>Ecl.</t>
  </si>
  <si>
    <t>6063100</t>
  </si>
  <si>
    <t>35100</t>
  </si>
  <si>
    <t>6220100</t>
  </si>
  <si>
    <t>38420</t>
  </si>
  <si>
    <t>11000</t>
  </si>
  <si>
    <t>Afschrijvingskosten (scan auto's, handscanners, wielklemmen)</t>
  </si>
  <si>
    <t>Toegerekende rentekosten (scan auto's, handscanners, wielklemmen)</t>
  </si>
  <si>
    <t>Plaatsen wielklemmen, wegslepen auto's</t>
  </si>
  <si>
    <t>Onderhoud software parkeerbeheer - 75% controle proces</t>
  </si>
  <si>
    <t>Onderhoud parkeersysteem - 100%</t>
  </si>
  <si>
    <t>Verzenden van naheffingsaanslagen - o.a. checken RDW gegevens (CannockChase)</t>
  </si>
  <si>
    <t>Betalingen aan providers (SHVP) - 75%</t>
  </si>
  <si>
    <t>Afschrijvingskosten parkeerautomaten dienstbaar aan controle proces - 50%</t>
  </si>
  <si>
    <t>Toegerekende rente parkeerautomaten dienstbaar aan controle proces - 50%</t>
  </si>
  <si>
    <t>AVRI (parkeercontroleurs) - toerekening fiscale feiten 80%</t>
  </si>
  <si>
    <t>Opleidingskosten parkeercontroleurs 80%</t>
  </si>
  <si>
    <t>Bedrijfskleding 80%</t>
  </si>
  <si>
    <t xml:space="preserve">g. </t>
  </si>
  <si>
    <t>Oninbare baten naheffingsaanslagen</t>
  </si>
  <si>
    <t>% oninbaar</t>
  </si>
  <si>
    <t>Kosten per naheffingsaanslag</t>
  </si>
  <si>
    <t>38510 </t>
  </si>
  <si>
    <t>38100, 38220</t>
  </si>
  <si>
    <t>38400 </t>
  </si>
  <si>
    <t>73000</t>
  </si>
  <si>
    <t>74000</t>
  </si>
  <si>
    <t>Realisatie 2020</t>
  </si>
  <si>
    <t xml:space="preserve">Oninbare vorderingen </t>
  </si>
  <si>
    <t>Gerealiseerde inkomsten 2020</t>
  </si>
  <si>
    <t>Begroot  2022 100%</t>
  </si>
  <si>
    <t>Begroot 2023 100%</t>
  </si>
  <si>
    <t xml:space="preserve">2022 Toegerekend </t>
  </si>
  <si>
    <t>2023 Toegerekend</t>
  </si>
  <si>
    <t>Kosten naheffingsaanslagen Culemborg 2021/2022/2023</t>
  </si>
  <si>
    <t>Begrote naheffingsaanslagen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</si>
</sst>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_-&quot;€&quot;\ * #,##0.00\-;_-&quot;€&quot;\ * &quot;-&quot;??_-;_-@_-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u val="double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doubleAccounting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1">
    <xf numFmtId="0" fontId="0" fillId="0" borderId="0" xfId="0"/>
    <xf numFmtId="3" fontId="0" fillId="0" borderId="0" xfId="0" applyNumberFormat="1"/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3" fontId="3" fillId="0" borderId="0" xfId="0" applyNumberFormat="1" applyFont="1" applyAlignment="1">
      <alignment horizontal="left"/>
    </xf>
    <xf numFmtId="4" fontId="0" fillId="2" borderId="0" xfId="0" applyNumberFormat="1" applyFill="1"/>
    <xf numFmtId="4" fontId="0" fillId="3" borderId="0" xfId="0" applyNumberFormat="1" applyFill="1"/>
    <xf numFmtId="4" fontId="6" fillId="2" borderId="0" xfId="0" applyNumberFormat="1" applyFont="1" applyFill="1"/>
    <xf numFmtId="4" fontId="6" fillId="3" borderId="0" xfId="0" applyNumberFormat="1" applyFont="1" applyFill="1"/>
    <xf numFmtId="3" fontId="5" fillId="4" borderId="0" xfId="0" applyNumberFormat="1" applyFont="1" applyFill="1" applyAlignment="1">
      <alignment horizontal="right" wrapText="1"/>
    </xf>
    <xf numFmtId="3" fontId="3" fillId="4" borderId="0" xfId="0" applyNumberFormat="1" applyFont="1" applyFill="1"/>
    <xf numFmtId="3" fontId="6" fillId="4" borderId="0" xfId="0" applyNumberFormat="1" applyFont="1" applyFill="1"/>
    <xf numFmtId="3" fontId="2" fillId="4" borderId="0" xfId="0" applyNumberFormat="1" applyFont="1" applyFill="1"/>
    <xf numFmtId="3" fontId="0" fillId="4" borderId="0" xfId="0" applyNumberFormat="1" applyFill="1"/>
    <xf numFmtId="3" fontId="7" fillId="4" borderId="0" xfId="0" applyNumberFormat="1" applyFont="1" applyFill="1"/>
    <xf numFmtId="4" fontId="10" fillId="4" borderId="0" xfId="0" applyNumberFormat="1" applyFont="1" applyFill="1"/>
    <xf numFmtId="0" fontId="5" fillId="2" borderId="0" xfId="0" applyFont="1" applyFill="1" applyAlignment="1">
      <alignment horizontal="right" wrapText="1"/>
    </xf>
    <xf numFmtId="0" fontId="5" fillId="3" borderId="0" xfId="0" applyFont="1" applyFill="1" applyAlignment="1">
      <alignment horizontal="right" wrapText="1"/>
    </xf>
    <xf numFmtId="4" fontId="2" fillId="2" borderId="0" xfId="0" applyNumberFormat="1" applyFont="1" applyFill="1"/>
    <xf numFmtId="4" fontId="2" fillId="3" borderId="0" xfId="0" applyNumberFormat="1" applyFont="1" applyFill="1"/>
    <xf numFmtId="4" fontId="5" fillId="3" borderId="0" xfId="0" applyNumberFormat="1" applyFont="1" applyFill="1"/>
    <xf numFmtId="4" fontId="7" fillId="2" borderId="0" xfId="0" applyNumberFormat="1" applyFont="1" applyFill="1"/>
    <xf numFmtId="4" fontId="7" fillId="3" borderId="0" xfId="0" applyNumberFormat="1" applyFont="1" applyFill="1"/>
    <xf numFmtId="4" fontId="7" fillId="2" borderId="0" xfId="0" applyNumberFormat="1" applyFont="1" applyFill="1" applyBorder="1"/>
    <xf numFmtId="4" fontId="7" fillId="3" borderId="0" xfId="0" applyNumberFormat="1" applyFont="1" applyFill="1" applyBorder="1"/>
  </cellXfs>
  <cellStyles count="2">
    <cellStyle name="Standaard" xfId="0" builtinId="0"/>
    <cellStyle name="Valut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opLeftCell="A10" workbookViewId="0">
      <selection activeCell="F31" sqref="F31"/>
    </sheetView>
  </sheetViews>
  <sheetFormatPr defaultRowHeight="12.75" x14ac:dyDescent="0.2"/>
  <cols>
    <col min="2" max="2" width="33.140625" bestFit="1" customWidth="1"/>
    <col min="3" max="3" width="62.85546875" customWidth="1"/>
    <col min="4" max="4" width="9.42578125" style="5" customWidth="1"/>
    <col min="5" max="5" width="14.28515625" style="5" customWidth="1"/>
    <col min="6" max="6" width="12.7109375" style="1" customWidth="1"/>
    <col min="7" max="8" width="12.7109375" customWidth="1"/>
    <col min="9" max="9" width="10.7109375" customWidth="1"/>
    <col min="10" max="10" width="13" customWidth="1"/>
  </cols>
  <sheetData>
    <row r="1" spans="1:10" x14ac:dyDescent="0.2">
      <c r="A1" s="3" t="s">
        <v>66</v>
      </c>
    </row>
    <row r="3" spans="1:10" ht="38.25" x14ac:dyDescent="0.2">
      <c r="D3" s="4" t="s">
        <v>31</v>
      </c>
      <c r="E3" s="4" t="s">
        <v>32</v>
      </c>
      <c r="F3" s="15" t="s">
        <v>59</v>
      </c>
      <c r="G3" s="22" t="s">
        <v>62</v>
      </c>
      <c r="H3" s="22" t="s">
        <v>64</v>
      </c>
      <c r="I3" s="23" t="s">
        <v>63</v>
      </c>
      <c r="J3" s="23" t="s">
        <v>65</v>
      </c>
    </row>
    <row r="4" spans="1:10" x14ac:dyDescent="0.2">
      <c r="A4" t="s">
        <v>0</v>
      </c>
      <c r="B4" s="2" t="s">
        <v>1</v>
      </c>
      <c r="C4" s="2" t="s">
        <v>41</v>
      </c>
      <c r="D4" s="5">
        <v>6220100</v>
      </c>
      <c r="E4" s="5" t="s">
        <v>54</v>
      </c>
      <c r="F4" s="16">
        <f>28558.95*0.75</f>
        <v>21419.212500000001</v>
      </c>
      <c r="G4" s="11">
        <v>30500</v>
      </c>
      <c r="H4" s="11">
        <f>0.75*G4</f>
        <v>22875</v>
      </c>
      <c r="I4" s="12">
        <v>28700</v>
      </c>
      <c r="J4" s="12">
        <f>0.75*I4</f>
        <v>21525</v>
      </c>
    </row>
    <row r="5" spans="1:10" x14ac:dyDescent="0.2">
      <c r="B5" s="2"/>
      <c r="C5" s="2" t="s">
        <v>42</v>
      </c>
      <c r="D5" s="5">
        <v>6220100</v>
      </c>
      <c r="E5" s="6" t="s">
        <v>55</v>
      </c>
      <c r="F5" s="17">
        <f>161.99+5859.5</f>
        <v>6021.49</v>
      </c>
      <c r="G5" s="13">
        <f>1000+1000</f>
        <v>2000</v>
      </c>
      <c r="H5" s="13">
        <v>2000</v>
      </c>
      <c r="I5" s="14">
        <f>2100+1050</f>
        <v>3150</v>
      </c>
      <c r="J5" s="14">
        <f>I5</f>
        <v>3150</v>
      </c>
    </row>
    <row r="6" spans="1:10" x14ac:dyDescent="0.2">
      <c r="B6" s="2"/>
      <c r="C6" s="2"/>
      <c r="F6" s="18">
        <f>SUM(F4:F5)</f>
        <v>27440.702499999999</v>
      </c>
      <c r="G6" s="24">
        <f>SUM(G4:G5)</f>
        <v>32500</v>
      </c>
      <c r="H6" s="24">
        <f>SUM(H4:H5)</f>
        <v>24875</v>
      </c>
      <c r="I6" s="25">
        <f>SUM(I4:I5)</f>
        <v>31850</v>
      </c>
      <c r="J6" s="25">
        <f>SUM(J4:J5)</f>
        <v>24675</v>
      </c>
    </row>
    <row r="7" spans="1:10" x14ac:dyDescent="0.2">
      <c r="B7" s="2"/>
      <c r="C7" s="2"/>
      <c r="F7" s="19"/>
      <c r="G7" s="11"/>
      <c r="H7" s="11"/>
      <c r="I7" s="12"/>
      <c r="J7" s="12"/>
    </row>
    <row r="8" spans="1:10" x14ac:dyDescent="0.2">
      <c r="A8" t="s">
        <v>2</v>
      </c>
      <c r="B8" s="2" t="s">
        <v>3</v>
      </c>
      <c r="C8" s="2" t="s">
        <v>15</v>
      </c>
      <c r="F8" s="16">
        <v>0</v>
      </c>
      <c r="G8" s="11">
        <v>0</v>
      </c>
      <c r="H8" s="11">
        <v>0</v>
      </c>
      <c r="I8" s="12">
        <v>0</v>
      </c>
      <c r="J8" s="12">
        <v>0</v>
      </c>
    </row>
    <row r="9" spans="1:10" x14ac:dyDescent="0.2">
      <c r="B9" s="2"/>
      <c r="C9" s="2" t="s">
        <v>43</v>
      </c>
      <c r="D9" s="5" t="s">
        <v>33</v>
      </c>
      <c r="E9" s="5" t="s">
        <v>34</v>
      </c>
      <c r="F9" s="19">
        <v>8701.119999999999</v>
      </c>
      <c r="G9" s="11">
        <v>0</v>
      </c>
      <c r="H9" s="11">
        <v>0</v>
      </c>
      <c r="I9" s="12">
        <v>0</v>
      </c>
      <c r="J9" s="12">
        <v>0</v>
      </c>
    </row>
    <row r="10" spans="1:10" x14ac:dyDescent="0.2">
      <c r="B10" s="2"/>
      <c r="C10" s="2" t="s">
        <v>24</v>
      </c>
      <c r="F10" s="16">
        <v>0</v>
      </c>
      <c r="G10" s="11">
        <v>0</v>
      </c>
      <c r="H10" s="11">
        <v>0</v>
      </c>
      <c r="I10" s="12">
        <v>0</v>
      </c>
      <c r="J10" s="12">
        <v>0</v>
      </c>
    </row>
    <row r="11" spans="1:10" x14ac:dyDescent="0.2">
      <c r="B11" s="2"/>
      <c r="C11" s="2" t="s">
        <v>44</v>
      </c>
      <c r="D11" s="5">
        <v>6220100</v>
      </c>
      <c r="E11" s="5" t="s">
        <v>56</v>
      </c>
      <c r="F11" s="17">
        <f>0.75*24590.47</f>
        <v>18442.852500000001</v>
      </c>
      <c r="G11" s="13">
        <v>121724</v>
      </c>
      <c r="H11" s="13">
        <f>0.75*G11</f>
        <v>91293</v>
      </c>
      <c r="I11" s="14">
        <v>77250</v>
      </c>
      <c r="J11" s="14">
        <f>0.75*I11</f>
        <v>57937.5</v>
      </c>
    </row>
    <row r="12" spans="1:10" x14ac:dyDescent="0.2">
      <c r="B12" s="2"/>
      <c r="C12" s="2"/>
      <c r="F12" s="18">
        <f>SUM(F8:F11)</f>
        <v>27143.9725</v>
      </c>
      <c r="G12" s="24">
        <f>SUM(G8:G11)</f>
        <v>121724</v>
      </c>
      <c r="H12" s="24">
        <f>SUM(H8:H11)</f>
        <v>91293</v>
      </c>
      <c r="I12" s="26">
        <f>SUM(I8:I11)</f>
        <v>77250</v>
      </c>
      <c r="J12" s="26">
        <f>SUM(J8:J11)</f>
        <v>57937.5</v>
      </c>
    </row>
    <row r="13" spans="1:10" x14ac:dyDescent="0.2">
      <c r="B13" s="2"/>
      <c r="F13" s="19"/>
      <c r="G13" s="11"/>
      <c r="H13" s="11"/>
      <c r="I13" s="12"/>
      <c r="J13" s="12"/>
    </row>
    <row r="14" spans="1:10" x14ac:dyDescent="0.2">
      <c r="A14" t="s">
        <v>4</v>
      </c>
      <c r="B14" s="2" t="s">
        <v>18</v>
      </c>
      <c r="C14" s="2" t="s">
        <v>38</v>
      </c>
      <c r="E14" s="6"/>
      <c r="F14" s="19">
        <v>0</v>
      </c>
      <c r="G14" s="11">
        <v>0</v>
      </c>
      <c r="H14" s="11">
        <v>0</v>
      </c>
      <c r="I14" s="12">
        <v>0</v>
      </c>
      <c r="J14" s="12">
        <v>0</v>
      </c>
    </row>
    <row r="15" spans="1:10" x14ac:dyDescent="0.2">
      <c r="B15" s="2"/>
      <c r="C15" s="2" t="s">
        <v>45</v>
      </c>
      <c r="D15" s="6" t="s">
        <v>35</v>
      </c>
      <c r="E15" s="6" t="s">
        <v>57</v>
      </c>
      <c r="F15" s="17">
        <f>0.5*17262.24</f>
        <v>8631.1200000000008</v>
      </c>
      <c r="G15" s="13">
        <v>22503</v>
      </c>
      <c r="H15" s="13">
        <f>0.5*G15</f>
        <v>11251.5</v>
      </c>
      <c r="I15" s="14">
        <v>30303</v>
      </c>
      <c r="J15" s="14">
        <f>0.5*I15</f>
        <v>15151.5</v>
      </c>
    </row>
    <row r="16" spans="1:10" x14ac:dyDescent="0.2">
      <c r="B16" s="2"/>
      <c r="C16" s="2"/>
      <c r="E16" s="6"/>
      <c r="F16" s="18">
        <f>SUM(F14:F15)</f>
        <v>8631.1200000000008</v>
      </c>
      <c r="G16" s="11">
        <f>SUM(G14:G15)</f>
        <v>22503</v>
      </c>
      <c r="H16" s="11">
        <f>SUM(H14:H15)</f>
        <v>11251.5</v>
      </c>
      <c r="I16" s="26">
        <f>SUM(I14:I15)</f>
        <v>30303</v>
      </c>
      <c r="J16" s="26">
        <f>SUM(J14:J15)</f>
        <v>15151.5</v>
      </c>
    </row>
    <row r="17" spans="1:10" x14ac:dyDescent="0.2">
      <c r="C17" s="2"/>
      <c r="F17" s="19"/>
      <c r="G17" s="11"/>
      <c r="H17" s="11"/>
      <c r="I17" s="12"/>
      <c r="J17" s="12"/>
    </row>
    <row r="18" spans="1:10" x14ac:dyDescent="0.2">
      <c r="A18" t="s">
        <v>5</v>
      </c>
      <c r="B18" s="2" t="s">
        <v>19</v>
      </c>
      <c r="C18" s="2" t="s">
        <v>39</v>
      </c>
      <c r="E18" s="6"/>
      <c r="F18" s="19">
        <v>0</v>
      </c>
      <c r="G18" s="11">
        <v>0</v>
      </c>
      <c r="H18" s="11">
        <v>0</v>
      </c>
      <c r="I18" s="12">
        <v>0</v>
      </c>
      <c r="J18" s="12">
        <v>0</v>
      </c>
    </row>
    <row r="19" spans="1:10" x14ac:dyDescent="0.2">
      <c r="B19" s="2"/>
      <c r="C19" s="2" t="s">
        <v>46</v>
      </c>
      <c r="D19" s="6" t="s">
        <v>35</v>
      </c>
      <c r="E19" s="6" t="s">
        <v>58</v>
      </c>
      <c r="F19" s="17">
        <f>0.5*1147.8</f>
        <v>573.9</v>
      </c>
      <c r="G19" s="13">
        <v>1153</v>
      </c>
      <c r="H19" s="13">
        <f>0.5*G19</f>
        <v>576.5</v>
      </c>
      <c r="I19" s="14">
        <v>1208</v>
      </c>
      <c r="J19" s="14">
        <f>0.5*I19</f>
        <v>604</v>
      </c>
    </row>
    <row r="20" spans="1:10" x14ac:dyDescent="0.2">
      <c r="B20" s="2"/>
      <c r="C20" s="2"/>
      <c r="E20" s="6"/>
      <c r="F20" s="18">
        <f>SUM(F18:F19)</f>
        <v>573.9</v>
      </c>
      <c r="G20" s="24">
        <f>SUM(G18:G19)</f>
        <v>1153</v>
      </c>
      <c r="H20" s="24">
        <f>SUM(H18:H19)</f>
        <v>576.5</v>
      </c>
      <c r="I20" s="25">
        <f>SUM(I18:I19)</f>
        <v>1208</v>
      </c>
      <c r="J20" s="25">
        <f>SUM(J18:J19)</f>
        <v>604</v>
      </c>
    </row>
    <row r="21" spans="1:10" x14ac:dyDescent="0.2">
      <c r="C21" s="2"/>
      <c r="F21" s="19"/>
      <c r="G21" s="11"/>
      <c r="H21" s="11"/>
      <c r="I21" s="12"/>
      <c r="J21" s="12"/>
    </row>
    <row r="22" spans="1:10" x14ac:dyDescent="0.2">
      <c r="A22" t="s">
        <v>6</v>
      </c>
      <c r="B22" s="2" t="s">
        <v>20</v>
      </c>
      <c r="C22" s="2" t="s">
        <v>47</v>
      </c>
      <c r="D22" s="5" t="s">
        <v>35</v>
      </c>
      <c r="E22" s="6" t="s">
        <v>36</v>
      </c>
      <c r="F22" s="19">
        <f>77539.22*0.8</f>
        <v>62031.376000000004</v>
      </c>
      <c r="G22" s="11">
        <v>119500</v>
      </c>
      <c r="H22" s="11">
        <f>0.8*G22</f>
        <v>95600</v>
      </c>
      <c r="I22" s="12">
        <v>91500</v>
      </c>
      <c r="J22" s="12">
        <f>0.8*I22</f>
        <v>73200</v>
      </c>
    </row>
    <row r="23" spans="1:10" x14ac:dyDescent="0.2">
      <c r="B23" s="2"/>
      <c r="C23" s="2" t="s">
        <v>48</v>
      </c>
      <c r="E23" s="6"/>
      <c r="F23" s="19">
        <v>0</v>
      </c>
      <c r="G23" s="11">
        <v>0</v>
      </c>
      <c r="H23" s="11">
        <v>0</v>
      </c>
      <c r="I23" s="12">
        <v>0</v>
      </c>
      <c r="J23" s="12">
        <v>0</v>
      </c>
    </row>
    <row r="24" spans="1:10" x14ac:dyDescent="0.2">
      <c r="B24" s="2"/>
      <c r="C24" s="2" t="s">
        <v>49</v>
      </c>
      <c r="E24" s="6"/>
      <c r="F24" s="19">
        <v>0</v>
      </c>
      <c r="G24" s="11">
        <v>0</v>
      </c>
      <c r="H24" s="11">
        <v>0</v>
      </c>
      <c r="I24" s="12">
        <v>0</v>
      </c>
      <c r="J24" s="12">
        <v>0</v>
      </c>
    </row>
    <row r="25" spans="1:10" x14ac:dyDescent="0.2">
      <c r="C25" s="2" t="s">
        <v>29</v>
      </c>
      <c r="D25" s="5">
        <v>6220000</v>
      </c>
      <c r="E25" s="5" t="s">
        <v>37</v>
      </c>
      <c r="F25" s="16">
        <v>10917.67</v>
      </c>
      <c r="G25" s="11">
        <v>27290</v>
      </c>
      <c r="H25" s="11">
        <f>G25</f>
        <v>27290</v>
      </c>
      <c r="I25" s="12">
        <v>108098</v>
      </c>
      <c r="J25" s="12">
        <f>I25</f>
        <v>108098</v>
      </c>
    </row>
    <row r="26" spans="1:10" x14ac:dyDescent="0.2">
      <c r="C26" s="2" t="s">
        <v>40</v>
      </c>
      <c r="F26" s="17">
        <v>0</v>
      </c>
      <c r="G26" s="13">
        <v>0</v>
      </c>
      <c r="H26" s="13">
        <v>0</v>
      </c>
      <c r="I26" s="14">
        <v>0</v>
      </c>
      <c r="J26" s="14">
        <v>0</v>
      </c>
    </row>
    <row r="27" spans="1:10" x14ac:dyDescent="0.2">
      <c r="C27" s="2"/>
      <c r="F27" s="18">
        <f>SUM(F22:F26)</f>
        <v>72949.046000000002</v>
      </c>
      <c r="G27" s="24">
        <f>SUM(G22:G26)</f>
        <v>146790</v>
      </c>
      <c r="H27" s="24">
        <f>SUM(H22:H26)</f>
        <v>122890</v>
      </c>
      <c r="I27" s="25">
        <f>SUM(I22:I26)</f>
        <v>199598</v>
      </c>
      <c r="J27" s="25">
        <f>SUM(J22:J26)</f>
        <v>181298</v>
      </c>
    </row>
    <row r="28" spans="1:10" x14ac:dyDescent="0.2">
      <c r="F28" s="19"/>
      <c r="G28" s="11"/>
      <c r="H28" s="11"/>
      <c r="I28" s="12"/>
      <c r="J28" s="12"/>
    </row>
    <row r="29" spans="1:10" x14ac:dyDescent="0.2">
      <c r="A29" t="s">
        <v>7</v>
      </c>
      <c r="B29" s="2" t="s">
        <v>21</v>
      </c>
      <c r="C29" t="s">
        <v>17</v>
      </c>
      <c r="F29" s="19">
        <f>+F25*0.5</f>
        <v>5458.835</v>
      </c>
      <c r="G29" s="11"/>
      <c r="H29" s="11">
        <f>0.5*G25</f>
        <v>13645</v>
      </c>
      <c r="I29" s="12"/>
      <c r="J29" s="12">
        <f>0.5*I25</f>
        <v>54049</v>
      </c>
    </row>
    <row r="30" spans="1:10" x14ac:dyDescent="0.2">
      <c r="C30" s="2" t="s">
        <v>30</v>
      </c>
      <c r="F30" s="17">
        <v>0</v>
      </c>
      <c r="G30" s="13">
        <v>0</v>
      </c>
      <c r="H30" s="13">
        <v>0</v>
      </c>
      <c r="I30" s="14">
        <v>0</v>
      </c>
      <c r="J30" s="12">
        <v>0</v>
      </c>
    </row>
    <row r="31" spans="1:10" x14ac:dyDescent="0.2">
      <c r="F31" s="18">
        <f>SUM(F29:F30)</f>
        <v>5458.835</v>
      </c>
      <c r="G31" s="24">
        <f>SUM(G29:G30)</f>
        <v>0</v>
      </c>
      <c r="H31" s="24">
        <f>SUM(H29:H30)</f>
        <v>13645</v>
      </c>
      <c r="I31" s="25">
        <f>SUM(I29:I30)</f>
        <v>0</v>
      </c>
      <c r="J31" s="12">
        <f>SUM(J29:J30)</f>
        <v>54049</v>
      </c>
    </row>
    <row r="32" spans="1:10" x14ac:dyDescent="0.2">
      <c r="F32" s="18"/>
      <c r="G32" s="11"/>
      <c r="H32" s="11"/>
      <c r="I32" s="12"/>
      <c r="J32" s="12"/>
    </row>
    <row r="33" spans="1:10" x14ac:dyDescent="0.2">
      <c r="A33" s="2" t="s">
        <v>50</v>
      </c>
      <c r="B33" s="2" t="s">
        <v>51</v>
      </c>
      <c r="C33" s="2" t="s">
        <v>60</v>
      </c>
      <c r="F33" s="19"/>
      <c r="G33" s="11"/>
      <c r="H33" s="11"/>
      <c r="I33" s="12"/>
      <c r="J33" s="12"/>
    </row>
    <row r="34" spans="1:10" x14ac:dyDescent="0.2">
      <c r="C34" s="5"/>
      <c r="D34" s="7" t="s">
        <v>61</v>
      </c>
      <c r="E34" s="8">
        <v>65476.55</v>
      </c>
      <c r="F34" s="17">
        <f>+E34*E35</f>
        <v>2226.2027000000003</v>
      </c>
      <c r="G34" s="11"/>
      <c r="H34" s="11"/>
      <c r="I34" s="12"/>
      <c r="J34" s="12"/>
    </row>
    <row r="35" spans="1:10" x14ac:dyDescent="0.2">
      <c r="D35" s="6" t="s">
        <v>52</v>
      </c>
      <c r="E35" s="9">
        <v>3.4000000000000002E-2</v>
      </c>
      <c r="F35" s="18">
        <f>SUM(F33:F34)</f>
        <v>2226.2027000000003</v>
      </c>
      <c r="G35" s="11"/>
      <c r="H35" s="11"/>
      <c r="I35" s="12"/>
      <c r="J35" s="12"/>
    </row>
    <row r="36" spans="1:10" x14ac:dyDescent="0.2">
      <c r="F36" s="18"/>
      <c r="G36" s="11"/>
      <c r="H36" s="11"/>
      <c r="I36" s="12"/>
      <c r="J36" s="12"/>
    </row>
    <row r="37" spans="1:10" x14ac:dyDescent="0.2">
      <c r="F37" s="20">
        <f>+F6+F12+F16+F20+F27+F31+F35</f>
        <v>144423.7787</v>
      </c>
      <c r="G37" s="29">
        <f>+G6+G12+G16+G20+G27+G31+G35</f>
        <v>324670</v>
      </c>
      <c r="H37" s="29">
        <f>+H6+H12+H16+H20+H27+H31+H35</f>
        <v>264531</v>
      </c>
      <c r="I37" s="30">
        <f>+I6+I12+I16+I20+I27+I31+I35</f>
        <v>340209</v>
      </c>
      <c r="J37" s="30">
        <f>+J6+J12+J16+J20+J27+J31+J35</f>
        <v>333715</v>
      </c>
    </row>
    <row r="38" spans="1:10" x14ac:dyDescent="0.2">
      <c r="F38" s="19"/>
      <c r="G38" s="11"/>
      <c r="H38" s="11"/>
      <c r="I38" s="12"/>
      <c r="J38" s="12"/>
    </row>
    <row r="39" spans="1:10" x14ac:dyDescent="0.2">
      <c r="D39" s="7" t="s">
        <v>67</v>
      </c>
      <c r="E39" s="10">
        <v>1482</v>
      </c>
      <c r="F39" s="19"/>
      <c r="G39" s="11"/>
      <c r="H39" s="11"/>
      <c r="I39" s="12"/>
      <c r="J39" s="12"/>
    </row>
    <row r="40" spans="1:10" ht="15" x14ac:dyDescent="0.35">
      <c r="D40" s="7" t="s">
        <v>53</v>
      </c>
      <c r="F40" s="21">
        <f>+F37/$E39</f>
        <v>97.451942442645077</v>
      </c>
      <c r="G40" s="11"/>
      <c r="H40" s="27">
        <f>+H37/$E39</f>
        <v>178.49595141700405</v>
      </c>
      <c r="I40" s="12"/>
      <c r="J40" s="28">
        <f>+J37/$E39</f>
        <v>225.17881241565453</v>
      </c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tabSelected="1" workbookViewId="0">
      <selection activeCell="C22" sqref="C22"/>
    </sheetView>
  </sheetViews>
  <sheetFormatPr defaultRowHeight="12.75" x14ac:dyDescent="0.2"/>
  <cols>
    <col min="2" max="2" width="33.140625" bestFit="1" customWidth="1"/>
    <col min="3" max="3" width="79.42578125" bestFit="1" customWidth="1"/>
    <col min="4" max="4" width="11" bestFit="1" customWidth="1"/>
  </cols>
  <sheetData>
    <row r="1" spans="1:4" x14ac:dyDescent="0.2">
      <c r="A1" s="3" t="s">
        <v>8</v>
      </c>
    </row>
    <row r="3" spans="1:4" x14ac:dyDescent="0.2">
      <c r="D3" s="3"/>
    </row>
    <row r="4" spans="1:4" x14ac:dyDescent="0.2">
      <c r="A4" t="s">
        <v>0</v>
      </c>
      <c r="B4" s="2" t="s">
        <v>1</v>
      </c>
      <c r="C4" s="2" t="s">
        <v>25</v>
      </c>
    </row>
    <row r="5" spans="1:4" x14ac:dyDescent="0.2">
      <c r="B5" s="2"/>
      <c r="C5" s="2" t="s">
        <v>26</v>
      </c>
    </row>
    <row r="6" spans="1:4" x14ac:dyDescent="0.2">
      <c r="B6" s="2"/>
      <c r="C6" s="2" t="s">
        <v>14</v>
      </c>
    </row>
    <row r="7" spans="1:4" x14ac:dyDescent="0.2">
      <c r="B7" s="2"/>
      <c r="C7" s="2" t="s">
        <v>9</v>
      </c>
    </row>
    <row r="8" spans="1:4" x14ac:dyDescent="0.2">
      <c r="B8" s="2"/>
      <c r="C8" s="2" t="s">
        <v>10</v>
      </c>
    </row>
    <row r="9" spans="1:4" x14ac:dyDescent="0.2">
      <c r="B9" s="2"/>
      <c r="C9" s="2" t="s">
        <v>11</v>
      </c>
    </row>
    <row r="10" spans="1:4" x14ac:dyDescent="0.2">
      <c r="B10" s="2"/>
      <c r="C10" s="2" t="s">
        <v>12</v>
      </c>
    </row>
    <row r="11" spans="1:4" x14ac:dyDescent="0.2">
      <c r="B11" s="2"/>
      <c r="C11" s="2" t="s">
        <v>13</v>
      </c>
    </row>
    <row r="12" spans="1:4" x14ac:dyDescent="0.2">
      <c r="B12" s="2"/>
      <c r="C12" s="2" t="s">
        <v>27</v>
      </c>
    </row>
    <row r="13" spans="1:4" x14ac:dyDescent="0.2">
      <c r="B13" s="2"/>
      <c r="C13" s="2" t="s">
        <v>24</v>
      </c>
    </row>
    <row r="14" spans="1:4" x14ac:dyDescent="0.2">
      <c r="B14" s="2"/>
      <c r="C14" s="2"/>
    </row>
    <row r="15" spans="1:4" x14ac:dyDescent="0.2">
      <c r="A15" t="s">
        <v>2</v>
      </c>
      <c r="B15" s="2" t="s">
        <v>3</v>
      </c>
      <c r="C15" s="2" t="s">
        <v>15</v>
      </c>
    </row>
    <row r="16" spans="1:4" x14ac:dyDescent="0.2">
      <c r="B16" s="2"/>
    </row>
    <row r="17" spans="1:3" x14ac:dyDescent="0.2">
      <c r="A17" t="s">
        <v>4</v>
      </c>
      <c r="B17" s="2" t="s">
        <v>18</v>
      </c>
      <c r="C17" s="2" t="s">
        <v>23</v>
      </c>
    </row>
    <row r="18" spans="1:3" x14ac:dyDescent="0.2">
      <c r="C18" s="2"/>
    </row>
    <row r="19" spans="1:3" x14ac:dyDescent="0.2">
      <c r="A19" t="s">
        <v>5</v>
      </c>
      <c r="B19" s="2" t="s">
        <v>19</v>
      </c>
      <c r="C19" s="2" t="s">
        <v>22</v>
      </c>
    </row>
    <row r="20" spans="1:3" x14ac:dyDescent="0.2">
      <c r="C20" s="2"/>
    </row>
    <row r="21" spans="1:3" x14ac:dyDescent="0.2">
      <c r="A21" t="s">
        <v>6</v>
      </c>
      <c r="B21" s="2" t="s">
        <v>20</v>
      </c>
      <c r="C21" s="2" t="s">
        <v>16</v>
      </c>
    </row>
    <row r="22" spans="1:3" x14ac:dyDescent="0.2">
      <c r="B22" s="2"/>
      <c r="C22" s="2" t="s">
        <v>28</v>
      </c>
    </row>
    <row r="23" spans="1:3" x14ac:dyDescent="0.2">
      <c r="C23" s="2" t="s">
        <v>29</v>
      </c>
    </row>
    <row r="25" spans="1:3" x14ac:dyDescent="0.2">
      <c r="A25" t="s">
        <v>7</v>
      </c>
      <c r="B25" s="2" t="s">
        <v>21</v>
      </c>
      <c r="C25" t="s">
        <v>17</v>
      </c>
    </row>
    <row r="26" spans="1:3" x14ac:dyDescent="0.2">
      <c r="C26" s="2" t="s">
        <v>30</v>
      </c>
    </row>
  </sheetData>
  <phoneticPr fontId="1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Naheffingsaanslagen Culemborg</vt:lpstr>
      <vt:lpstr>Kosten naheffingsaanslagen</vt:lpstr>
    </vt:vector>
  </TitlesOfParts>
  <Company>Gemeente Tiel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Gemeente Tiel</dc:creator>
  <cp:lastModifiedBy>Berry Kersten</cp:lastModifiedBy>
  <cp:lastPrinted>2018-10-01T08:32:43Z</cp:lastPrinted>
  <dcterms:created xsi:type="dcterms:W3CDTF">2003-10-07T07:37:31Z</dcterms:created>
  <dcterms:modified xsi:type="dcterms:W3CDTF">2023-02-23T07:49:52Z</dcterms:modified>
</cp:coreProperties>
</file>